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0115" windowHeight="10035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Sheet1!$A$1:$B$47</definedName>
    <definedName name="_xlnm.Print_Area" localSheetId="3">Sheet4!$A$1:$B$45</definedName>
  </definedNames>
  <calcPr calcId="125725"/>
</workbook>
</file>

<file path=xl/calcChain.xml><?xml version="1.0" encoding="utf-8"?>
<calcChain xmlns="http://schemas.openxmlformats.org/spreadsheetml/2006/main">
  <c r="C15" i="1"/>
  <c r="D50" i="4"/>
  <c r="D49"/>
  <c r="D48"/>
  <c r="D51" s="1"/>
  <c r="H42"/>
  <c r="H41"/>
  <c r="C35"/>
  <c r="B31"/>
  <c r="B35" s="1"/>
  <c r="C21"/>
  <c r="B21"/>
  <c r="B16" s="1"/>
  <c r="C15"/>
  <c r="B15"/>
  <c r="B49" s="1"/>
  <c r="F49" s="1"/>
  <c r="D19" i="2"/>
  <c r="H44" i="1"/>
  <c r="H43"/>
  <c r="H45" s="1"/>
  <c r="B37" s="1"/>
  <c r="C21"/>
  <c r="D52"/>
  <c r="D51"/>
  <c r="D53" s="1"/>
  <c r="D50"/>
  <c r="B21"/>
  <c r="B16" s="1"/>
  <c r="B14" i="2"/>
  <c r="B19"/>
  <c r="C10" i="3"/>
  <c r="D13" i="2"/>
  <c r="C36" i="1"/>
  <c r="C17" i="3"/>
  <c r="B17"/>
  <c r="B10"/>
  <c r="B5"/>
  <c r="B13" i="2"/>
  <c r="B15" i="1"/>
  <c r="B23" s="1"/>
  <c r="B31"/>
  <c r="B36" s="1"/>
  <c r="B44" s="1"/>
  <c r="F44" s="1"/>
  <c r="F9" i="4" l="1"/>
  <c r="F9" i="1"/>
  <c r="H43" i="4"/>
  <c r="B36" s="1"/>
  <c r="B42"/>
  <c r="F42" s="1"/>
  <c r="B41"/>
  <c r="F41" s="1"/>
  <c r="B23"/>
  <c r="G31"/>
  <c r="B48"/>
  <c r="F48" s="1"/>
  <c r="B50"/>
  <c r="F50" s="1"/>
  <c r="G31" i="1"/>
  <c r="B43"/>
  <c r="F43" s="1"/>
  <c r="F45" s="1"/>
  <c r="B50"/>
  <c r="F50" s="1"/>
  <c r="B52"/>
  <c r="F52" s="1"/>
  <c r="B51"/>
  <c r="F51" s="1"/>
  <c r="F43" i="4" l="1"/>
  <c r="F51"/>
  <c r="F53" i="1"/>
</calcChain>
</file>

<file path=xl/sharedStrings.xml><?xml version="1.0" encoding="utf-8"?>
<sst xmlns="http://schemas.openxmlformats.org/spreadsheetml/2006/main" count="143" uniqueCount="64">
  <si>
    <t>Total</t>
  </si>
  <si>
    <t>Piers</t>
  </si>
  <si>
    <t>Mail Box</t>
  </si>
  <si>
    <t>Epworth Forest  Administration Committee</t>
  </si>
  <si>
    <t xml:space="preserve">Link Accounting </t>
  </si>
  <si>
    <t>Administrative Committee Liability Insurance</t>
  </si>
  <si>
    <t>Easement and Community Pier Insurance</t>
  </si>
  <si>
    <t>Fith Paid Committee Member</t>
  </si>
  <si>
    <t>Legal Fund</t>
  </si>
  <si>
    <t>Web Site</t>
  </si>
  <si>
    <t>Office Supplies and Postage</t>
  </si>
  <si>
    <t xml:space="preserve">Load </t>
  </si>
  <si>
    <t>Calculated Fee With Equal Billing</t>
  </si>
  <si>
    <t>Calculated Loaded Fee for On-shore</t>
  </si>
  <si>
    <t>Calculated Loaded Fee for Off-shore</t>
  </si>
  <si>
    <t>Calculated Loaded Fee for Community Pier</t>
  </si>
  <si>
    <t>Pier Removal</t>
  </si>
  <si>
    <t>Pier Install</t>
  </si>
  <si>
    <t>Pier Maintenance</t>
  </si>
  <si>
    <t>Cost</t>
  </si>
  <si>
    <t>Years of Use</t>
  </si>
  <si>
    <t>Office Supplies</t>
  </si>
  <si>
    <t>Long Pier Fee</t>
  </si>
  <si>
    <t>Short Pier Fee</t>
  </si>
  <si>
    <t>Load</t>
  </si>
  <si>
    <t>Actual Piers</t>
  </si>
  <si>
    <t>Pier Replacement Fund</t>
  </si>
  <si>
    <t>Number or Long Piers</t>
  </si>
  <si>
    <t>Number of Short Piers</t>
  </si>
  <si>
    <t>Total Budgeted Annual Expense</t>
  </si>
  <si>
    <t>General Pier Fees Budget</t>
  </si>
  <si>
    <t>Community Pier Fees Budget</t>
  </si>
  <si>
    <t>Total Bugeted Annual Expense</t>
  </si>
  <si>
    <t>Total On-shore, Off-shore and Communitive Piers</t>
  </si>
  <si>
    <t>Per Pier</t>
  </si>
  <si>
    <t>2015 Fees</t>
  </si>
  <si>
    <t>Estimated Income With $100 Fee</t>
  </si>
  <si>
    <t>Estimated Income ($300 long, $150 short)</t>
  </si>
  <si>
    <t>2015 Actual</t>
  </si>
  <si>
    <t>On-shore Piers</t>
  </si>
  <si>
    <t>Off-shore Piers</t>
  </si>
  <si>
    <t>Communitive Piers</t>
  </si>
  <si>
    <t>Total Piers</t>
  </si>
  <si>
    <t>Annual Fee</t>
  </si>
  <si>
    <t>Community Piers</t>
  </si>
  <si>
    <t>Total Bugeted Annual Income</t>
  </si>
  <si>
    <t>Total Budgeted Annual Income</t>
  </si>
  <si>
    <t>Legal Expense</t>
  </si>
  <si>
    <t>Legal Fees</t>
  </si>
  <si>
    <t>Community Pier Insurance</t>
  </si>
  <si>
    <t>Pier Removal / Storage</t>
  </si>
  <si>
    <t>Amount</t>
  </si>
  <si>
    <t>Rounded 2016 Long Pier Fee</t>
  </si>
  <si>
    <t>Rounded 2016 Short Pier Fee</t>
  </si>
  <si>
    <t>2017 Budget and Pier Fees</t>
  </si>
  <si>
    <t>Rounded 2017 Fee</t>
  </si>
  <si>
    <t>Rounded 2017 Long Pier Fee</t>
  </si>
  <si>
    <t>Rounded 2017 Short Pier Fee</t>
  </si>
  <si>
    <t>2016 Actual</t>
  </si>
  <si>
    <t>Shoreline Pier Removal</t>
  </si>
  <si>
    <t>DNR Fees</t>
  </si>
  <si>
    <t>2017 Budget</t>
  </si>
  <si>
    <t>2016 Fees</t>
  </si>
  <si>
    <t>Petty Cash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</si>
</sst>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7" formatCode="&quot;$&quot;#,##0.00_);\(&quot;$&quot;#,##0.00\)"/>
    <numFmt numFmtId="164" formatCode="&quot;$&quot;#,##0"/>
    <numFmt numFmtId="165" formatCode="&quot;$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5" fontId="0" fillId="0" borderId="0" xfId="0" applyNumberFormat="1"/>
    <xf numFmtId="37" fontId="0" fillId="0" borderId="0" xfId="0" applyNumberFormat="1"/>
    <xf numFmtId="7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5" fontId="2" fillId="0" borderId="0" xfId="0" applyNumberFormat="1" applyFont="1" applyAlignment="1">
      <alignment horizontal="right"/>
    </xf>
    <xf numFmtId="3" fontId="0" fillId="0" borderId="0" xfId="0" applyNumberForma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5" fontId="2" fillId="0" borderId="0" xfId="0" applyNumberFormat="1" applyFont="1" applyAlignment="1">
      <alignment horizontal="righ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opLeftCell="A4" workbookViewId="0">
      <selection activeCell="B5" sqref="B5"/>
    </sheetView>
  </sheetViews>
  <sheetFormatPr defaultRowHeight="15"/>
  <cols>
    <col min="1" max="1" width="49.7109375" customWidth="1"/>
    <col min="2" max="2" width="15.28515625" style="1" customWidth="1"/>
    <col min="3" max="3" width="15.28515625" style="6" customWidth="1"/>
    <col min="4" max="4" width="8.42578125" customWidth="1"/>
    <col min="5" max="5" width="11.42578125" customWidth="1"/>
    <col min="6" max="6" width="11.7109375" customWidth="1"/>
  </cols>
  <sheetData>
    <row r="1" spans="1:6" ht="15.75">
      <c r="A1" s="5" t="s">
        <v>3</v>
      </c>
    </row>
    <row r="2" spans="1:6" ht="15.75">
      <c r="A2" s="5" t="s">
        <v>54</v>
      </c>
    </row>
    <row r="4" spans="1:6" s="7" customFormat="1" ht="18.75">
      <c r="A4" s="7" t="s">
        <v>30</v>
      </c>
      <c r="B4" s="8" t="s">
        <v>61</v>
      </c>
      <c r="C4" s="10" t="s">
        <v>58</v>
      </c>
    </row>
    <row r="5" spans="1:6">
      <c r="A5" t="s">
        <v>5</v>
      </c>
      <c r="B5" s="1">
        <v>770</v>
      </c>
      <c r="C5" s="6">
        <v>770</v>
      </c>
    </row>
    <row r="6" spans="1:6">
      <c r="A6" t="s">
        <v>4</v>
      </c>
      <c r="B6" s="1">
        <v>250</v>
      </c>
      <c r="C6" s="6">
        <v>285</v>
      </c>
    </row>
    <row r="7" spans="1:6">
      <c r="A7" t="s">
        <v>7</v>
      </c>
      <c r="B7" s="1">
        <v>4000</v>
      </c>
      <c r="C7" s="6">
        <v>3015</v>
      </c>
      <c r="F7" s="4"/>
    </row>
    <row r="8" spans="1:6">
      <c r="A8" t="s">
        <v>47</v>
      </c>
      <c r="C8" s="6">
        <v>7286.65</v>
      </c>
      <c r="F8" s="4"/>
    </row>
    <row r="9" spans="1:6">
      <c r="A9" t="s">
        <v>8</v>
      </c>
      <c r="B9" s="1">
        <v>10000</v>
      </c>
      <c r="D9">
        <v>8000</v>
      </c>
      <c r="E9" t="s">
        <v>34</v>
      </c>
      <c r="F9" s="3">
        <f>B9/B21</f>
        <v>60.24096385542169</v>
      </c>
    </row>
    <row r="10" spans="1:6">
      <c r="A10" t="s">
        <v>9</v>
      </c>
      <c r="B10" s="1">
        <v>20</v>
      </c>
      <c r="C10" s="6">
        <v>0</v>
      </c>
    </row>
    <row r="11" spans="1:6">
      <c r="A11" t="s">
        <v>10</v>
      </c>
      <c r="B11" s="1">
        <v>200</v>
      </c>
      <c r="C11" s="6">
        <v>0</v>
      </c>
    </row>
    <row r="12" spans="1:6">
      <c r="A12" t="s">
        <v>2</v>
      </c>
      <c r="B12" s="1">
        <v>50</v>
      </c>
      <c r="C12" s="6">
        <v>48</v>
      </c>
    </row>
    <row r="13" spans="1:6">
      <c r="A13" t="s">
        <v>59</v>
      </c>
      <c r="C13" s="6">
        <v>30</v>
      </c>
    </row>
    <row r="15" spans="1:6">
      <c r="A15" t="s">
        <v>29</v>
      </c>
      <c r="B15" s="1">
        <f>SUM(B5:B14)</f>
        <v>15290</v>
      </c>
      <c r="C15" s="6">
        <f>SUM(C5:C13)</f>
        <v>11434.65</v>
      </c>
    </row>
    <row r="16" spans="1:6">
      <c r="A16" t="s">
        <v>46</v>
      </c>
      <c r="B16" s="1">
        <f>B21*B25</f>
        <v>15770</v>
      </c>
    </row>
    <row r="18" spans="1:11">
      <c r="A18" t="s">
        <v>39</v>
      </c>
      <c r="B18" s="2">
        <v>100</v>
      </c>
      <c r="C18" s="9">
        <v>100</v>
      </c>
    </row>
    <row r="19" spans="1:11">
      <c r="A19" t="s">
        <v>40</v>
      </c>
      <c r="B19" s="2">
        <v>55</v>
      </c>
      <c r="C19" s="9">
        <v>55</v>
      </c>
    </row>
    <row r="20" spans="1:11">
      <c r="A20" t="s">
        <v>44</v>
      </c>
      <c r="B20" s="2">
        <v>11</v>
      </c>
      <c r="C20" s="9">
        <v>11</v>
      </c>
    </row>
    <row r="21" spans="1:11">
      <c r="A21" t="s">
        <v>33</v>
      </c>
      <c r="B21" s="2">
        <f>SUM(B18:B20)</f>
        <v>166</v>
      </c>
      <c r="C21" s="9">
        <f>SUM(C18:C20)</f>
        <v>166</v>
      </c>
      <c r="F21" s="3"/>
      <c r="I21" s="3"/>
      <c r="K21" s="3"/>
    </row>
    <row r="23" spans="1:11">
      <c r="A23" t="s">
        <v>12</v>
      </c>
      <c r="B23" s="3">
        <f>B15/B21</f>
        <v>92.108433734939766</v>
      </c>
    </row>
    <row r="25" spans="1:11">
      <c r="A25" t="s">
        <v>55</v>
      </c>
      <c r="B25" s="1">
        <v>95</v>
      </c>
    </row>
    <row r="26" spans="1:11">
      <c r="F26" s="3"/>
    </row>
    <row r="27" spans="1:11" s="7" customFormat="1" ht="18.75">
      <c r="A27" s="7" t="s">
        <v>31</v>
      </c>
      <c r="B27" s="8" t="s">
        <v>61</v>
      </c>
      <c r="C27" s="10" t="s">
        <v>58</v>
      </c>
    </row>
    <row r="28" spans="1:11">
      <c r="A28" t="s">
        <v>17</v>
      </c>
      <c r="B28" s="1">
        <v>900</v>
      </c>
      <c r="C28" s="6">
        <v>1447.5</v>
      </c>
    </row>
    <row r="29" spans="1:11">
      <c r="A29" t="s">
        <v>50</v>
      </c>
      <c r="B29" s="1">
        <v>1300</v>
      </c>
    </row>
    <row r="30" spans="1:11">
      <c r="A30" t="s">
        <v>18</v>
      </c>
      <c r="B30" s="1">
        <v>2000</v>
      </c>
      <c r="C30" s="6">
        <v>362</v>
      </c>
      <c r="D30" s="4" t="s">
        <v>19</v>
      </c>
      <c r="E30" s="4" t="s">
        <v>20</v>
      </c>
    </row>
    <row r="31" spans="1:11">
      <c r="A31" t="s">
        <v>26</v>
      </c>
      <c r="B31" s="1">
        <f>D31/E31</f>
        <v>1400</v>
      </c>
      <c r="C31" s="6">
        <v>1400</v>
      </c>
      <c r="D31" s="1">
        <v>21000</v>
      </c>
      <c r="E31">
        <v>15</v>
      </c>
      <c r="G31">
        <f>(B30+B31)*H31</f>
        <v>20400</v>
      </c>
      <c r="H31">
        <v>6</v>
      </c>
    </row>
    <row r="32" spans="1:11">
      <c r="A32" t="s">
        <v>60</v>
      </c>
      <c r="C32" s="6">
        <v>200</v>
      </c>
      <c r="D32" s="1"/>
    </row>
    <row r="33" spans="1:9">
      <c r="A33" t="s">
        <v>49</v>
      </c>
      <c r="B33" s="1">
        <v>800</v>
      </c>
      <c r="C33" s="6">
        <v>776</v>
      </c>
    </row>
    <row r="34" spans="1:9">
      <c r="A34" t="s">
        <v>21</v>
      </c>
      <c r="B34" s="1">
        <v>0</v>
      </c>
    </row>
    <row r="36" spans="1:9">
      <c r="A36" t="s">
        <v>32</v>
      </c>
      <c r="B36" s="1">
        <f>SUM(B28:B34)</f>
        <v>6400</v>
      </c>
      <c r="C36" s="6">
        <f>SUM(C28:C35)</f>
        <v>4185.5</v>
      </c>
    </row>
    <row r="37" spans="1:9">
      <c r="A37" t="s">
        <v>45</v>
      </c>
      <c r="B37" s="1">
        <f>H45</f>
        <v>6400</v>
      </c>
      <c r="C37" s="6">
        <v>4950</v>
      </c>
    </row>
    <row r="39" spans="1:9">
      <c r="D39" s="4" t="s">
        <v>24</v>
      </c>
      <c r="E39" s="4" t="s">
        <v>25</v>
      </c>
      <c r="F39" s="4"/>
    </row>
    <row r="40" spans="1:9">
      <c r="A40" t="s">
        <v>27</v>
      </c>
      <c r="B40" s="2">
        <v>9</v>
      </c>
      <c r="D40">
        <v>1</v>
      </c>
      <c r="E40">
        <v>9</v>
      </c>
    </row>
    <row r="41" spans="1:9">
      <c r="A41" t="s">
        <v>28</v>
      </c>
      <c r="B41" s="2">
        <v>2</v>
      </c>
      <c r="D41">
        <v>0.5</v>
      </c>
      <c r="E41">
        <v>2</v>
      </c>
    </row>
    <row r="42" spans="1:9">
      <c r="F42" s="4" t="s">
        <v>0</v>
      </c>
      <c r="H42" t="s">
        <v>62</v>
      </c>
      <c r="I42" s="4"/>
    </row>
    <row r="43" spans="1:9">
      <c r="A43" t="s">
        <v>22</v>
      </c>
      <c r="B43" s="3">
        <f>($B$36/(($B$40*$D$40) + ($B$41*$D$41)))*(D40)</f>
        <v>640</v>
      </c>
      <c r="F43" s="3">
        <f>B43*B40</f>
        <v>5760</v>
      </c>
      <c r="H43" s="6">
        <f>B40*B46</f>
        <v>5760</v>
      </c>
      <c r="I43" s="6"/>
    </row>
    <row r="44" spans="1:9">
      <c r="A44" t="s">
        <v>23</v>
      </c>
      <c r="B44" s="3">
        <f>($B$36/(($B$40*$D$40) + ($B$41*$D$41)))*(D41)</f>
        <v>320</v>
      </c>
      <c r="F44" s="3">
        <f>B44*B41</f>
        <v>640</v>
      </c>
      <c r="H44" s="6">
        <f>B41*B47</f>
        <v>640</v>
      </c>
      <c r="I44" s="6"/>
    </row>
    <row r="45" spans="1:9">
      <c r="F45" s="3">
        <f>SUM(F43:F44)</f>
        <v>6400</v>
      </c>
      <c r="H45" s="6">
        <f>SUM(H43:H44)</f>
        <v>6400</v>
      </c>
      <c r="I45" s="6"/>
    </row>
    <row r="46" spans="1:9">
      <c r="A46" t="s">
        <v>52</v>
      </c>
      <c r="B46" s="1">
        <v>640</v>
      </c>
    </row>
    <row r="47" spans="1:9">
      <c r="A47" t="s">
        <v>53</v>
      </c>
      <c r="B47" s="1">
        <v>320</v>
      </c>
    </row>
    <row r="49" spans="1:6">
      <c r="B49" s="3"/>
      <c r="D49" s="4" t="s">
        <v>1</v>
      </c>
      <c r="E49" s="4" t="s">
        <v>11</v>
      </c>
      <c r="F49" s="4" t="s">
        <v>0</v>
      </c>
    </row>
    <row r="50" spans="1:6">
      <c r="A50" t="s">
        <v>13</v>
      </c>
      <c r="B50" s="3">
        <f>($B$15/(($D$50*$E$50)+($D$51*$E$51)+($D$52*$E$52))) * (E50)</f>
        <v>92.108433734939766</v>
      </c>
      <c r="D50" s="2">
        <f>B18</f>
        <v>100</v>
      </c>
      <c r="E50">
        <v>1</v>
      </c>
      <c r="F50" s="3">
        <f>B50*D50</f>
        <v>9210.8433734939772</v>
      </c>
    </row>
    <row r="51" spans="1:6">
      <c r="A51" t="s">
        <v>14</v>
      </c>
      <c r="B51" s="3">
        <f>($B$15/(($D$50*$E$50)+($D$51*$E$51)+($D$52*$E$52))) * (E51)</f>
        <v>92.108433734939766</v>
      </c>
      <c r="D51" s="2">
        <f>B19</f>
        <v>55</v>
      </c>
      <c r="E51">
        <v>1</v>
      </c>
      <c r="F51" s="3">
        <f t="shared" ref="F51:F52" si="0">B51*D51</f>
        <v>5065.9638554216872</v>
      </c>
    </row>
    <row r="52" spans="1:6">
      <c r="A52" t="s">
        <v>15</v>
      </c>
      <c r="B52" s="3">
        <f>($B$15/(($D$50*$E$50)+($D$51*$E$51)+($D$52*$E$52))) * (E52)</f>
        <v>92.108433734939766</v>
      </c>
      <c r="D52" s="2">
        <f>B20</f>
        <v>11</v>
      </c>
      <c r="E52">
        <v>1</v>
      </c>
      <c r="F52" s="3">
        <f t="shared" si="0"/>
        <v>1013.1927710843374</v>
      </c>
    </row>
    <row r="53" spans="1:6">
      <c r="D53">
        <f>SUM(D50:D52)</f>
        <v>166</v>
      </c>
      <c r="F53" s="3">
        <f>SUM(F50:F52)</f>
        <v>15290.000000000002</v>
      </c>
    </row>
  </sheetData>
  <pageMargins left="0.7" right="0.7" top="0.75" bottom="0.75" header="0.3" footer="0.3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7" sqref="D7"/>
    </sheetView>
  </sheetViews>
  <sheetFormatPr defaultRowHeight="15"/>
  <cols>
    <col min="1" max="1" width="52.42578125" customWidth="1"/>
    <col min="2" max="2" width="16.140625" style="6" customWidth="1"/>
    <col min="3" max="3" width="6.7109375" customWidth="1"/>
    <col min="4" max="4" width="14.42578125" style="12" customWidth="1"/>
  </cols>
  <sheetData>
    <row r="1" spans="1:5" ht="18.75">
      <c r="A1" s="7" t="s">
        <v>30</v>
      </c>
      <c r="B1" s="10" t="s">
        <v>61</v>
      </c>
      <c r="C1" s="7"/>
      <c r="D1" s="11" t="s">
        <v>58</v>
      </c>
    </row>
    <row r="2" spans="1:5">
      <c r="A2" t="s">
        <v>5</v>
      </c>
      <c r="B2" s="6">
        <v>770</v>
      </c>
      <c r="D2" s="12">
        <v>770</v>
      </c>
    </row>
    <row r="3" spans="1:5">
      <c r="A3" t="s">
        <v>4</v>
      </c>
      <c r="B3" s="6">
        <v>200</v>
      </c>
      <c r="D3" s="12">
        <v>285</v>
      </c>
    </row>
    <row r="4" spans="1:5">
      <c r="A4" t="s">
        <v>6</v>
      </c>
      <c r="B4" s="6">
        <v>0</v>
      </c>
      <c r="D4" s="12">
        <v>0</v>
      </c>
    </row>
    <row r="5" spans="1:5">
      <c r="A5" t="s">
        <v>7</v>
      </c>
      <c r="B5" s="6">
        <v>4800</v>
      </c>
      <c r="D5" s="12">
        <v>3015</v>
      </c>
    </row>
    <row r="6" spans="1:5">
      <c r="A6" t="s">
        <v>48</v>
      </c>
      <c r="D6" s="12">
        <v>7286.65</v>
      </c>
    </row>
    <row r="7" spans="1:5">
      <c r="A7" t="s">
        <v>8</v>
      </c>
      <c r="B7" s="6">
        <v>10000</v>
      </c>
      <c r="E7">
        <v>8000</v>
      </c>
    </row>
    <row r="8" spans="1:5">
      <c r="A8" t="s">
        <v>9</v>
      </c>
      <c r="B8" s="6">
        <v>20</v>
      </c>
      <c r="D8" s="12">
        <v>0</v>
      </c>
    </row>
    <row r="9" spans="1:5">
      <c r="A9" t="s">
        <v>10</v>
      </c>
      <c r="B9" s="6">
        <v>200</v>
      </c>
      <c r="D9" s="12">
        <v>0</v>
      </c>
    </row>
    <row r="10" spans="1:5">
      <c r="A10" t="s">
        <v>2</v>
      </c>
      <c r="B10" s="6">
        <v>54</v>
      </c>
      <c r="D10" s="12">
        <v>48</v>
      </c>
    </row>
    <row r="11" spans="1:5">
      <c r="A11" t="s">
        <v>59</v>
      </c>
      <c r="D11" s="12">
        <v>30</v>
      </c>
    </row>
    <row r="13" spans="1:5">
      <c r="A13" t="s">
        <v>29</v>
      </c>
      <c r="B13" s="6">
        <f>SUM(B2:B12)</f>
        <v>16044</v>
      </c>
      <c r="D13" s="12">
        <f>SUM(D2:D12)</f>
        <v>11434.65</v>
      </c>
    </row>
    <row r="14" spans="1:5">
      <c r="A14" t="s">
        <v>36</v>
      </c>
      <c r="B14" s="6">
        <f>B19*B20</f>
        <v>17200</v>
      </c>
      <c r="D14" s="12">
        <v>17465</v>
      </c>
    </row>
    <row r="16" spans="1:5">
      <c r="A16" t="s">
        <v>39</v>
      </c>
      <c r="B16" s="9">
        <v>90</v>
      </c>
      <c r="D16" s="9">
        <v>100</v>
      </c>
    </row>
    <row r="17" spans="1:4">
      <c r="A17" t="s">
        <v>40</v>
      </c>
      <c r="B17" s="9">
        <v>60</v>
      </c>
      <c r="D17" s="9">
        <v>55</v>
      </c>
    </row>
    <row r="18" spans="1:4">
      <c r="A18" t="s">
        <v>41</v>
      </c>
      <c r="B18" s="14">
        <v>22</v>
      </c>
      <c r="D18" s="9">
        <v>17</v>
      </c>
    </row>
    <row r="19" spans="1:4">
      <c r="A19" t="s">
        <v>42</v>
      </c>
      <c r="B19" s="9">
        <f>SUM(B16:B18)</f>
        <v>172</v>
      </c>
      <c r="D19" s="9">
        <f>SUM(D16:D18)</f>
        <v>172</v>
      </c>
    </row>
    <row r="20" spans="1:4">
      <c r="A20" t="s">
        <v>43</v>
      </c>
      <c r="B20" s="6">
        <v>100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C19" sqref="C19"/>
    </sheetView>
  </sheetViews>
  <sheetFormatPr defaultRowHeight="15"/>
  <cols>
    <col min="1" max="1" width="42.42578125" customWidth="1"/>
    <col min="2" max="2" width="15.5703125" customWidth="1"/>
    <col min="3" max="3" width="15.85546875" style="12" customWidth="1"/>
    <col min="4" max="4" width="11.42578125" customWidth="1"/>
    <col min="5" max="5" width="12" customWidth="1"/>
  </cols>
  <sheetData>
    <row r="1" spans="1:5" ht="18.75">
      <c r="A1" s="7" t="s">
        <v>31</v>
      </c>
      <c r="B1" s="8" t="s">
        <v>61</v>
      </c>
      <c r="C1" s="13" t="s">
        <v>58</v>
      </c>
      <c r="D1" s="7"/>
      <c r="E1" s="7"/>
    </row>
    <row r="2" spans="1:5">
      <c r="A2" t="s">
        <v>17</v>
      </c>
      <c r="B2" s="1">
        <v>900</v>
      </c>
      <c r="C2" s="12">
        <v>1447.4</v>
      </c>
    </row>
    <row r="3" spans="1:5">
      <c r="A3" t="s">
        <v>16</v>
      </c>
      <c r="B3" s="1">
        <v>900</v>
      </c>
    </row>
    <row r="4" spans="1:5">
      <c r="A4" t="s">
        <v>18</v>
      </c>
      <c r="B4" s="1">
        <v>2000</v>
      </c>
      <c r="C4" s="12">
        <v>362</v>
      </c>
      <c r="D4" s="4" t="s">
        <v>19</v>
      </c>
      <c r="E4" s="4" t="s">
        <v>20</v>
      </c>
    </row>
    <row r="5" spans="1:5">
      <c r="A5" t="s">
        <v>26</v>
      </c>
      <c r="B5" s="1">
        <f>D5/E5</f>
        <v>1400</v>
      </c>
      <c r="C5" s="12">
        <v>1400</v>
      </c>
      <c r="D5" s="1">
        <v>21000</v>
      </c>
      <c r="E5">
        <v>15</v>
      </c>
    </row>
    <row r="6" spans="1:5">
      <c r="A6" t="s">
        <v>60</v>
      </c>
      <c r="B6" s="1"/>
      <c r="C6" s="12">
        <v>200</v>
      </c>
      <c r="D6" s="1"/>
    </row>
    <row r="7" spans="1:5">
      <c r="A7" t="s">
        <v>6</v>
      </c>
      <c r="B7" s="1">
        <v>400</v>
      </c>
      <c r="C7" s="12">
        <v>776</v>
      </c>
    </row>
    <row r="8" spans="1:5">
      <c r="A8" t="s">
        <v>21</v>
      </c>
      <c r="B8" s="1">
        <v>50</v>
      </c>
    </row>
    <row r="9" spans="1:5">
      <c r="B9" s="1"/>
    </row>
    <row r="10" spans="1:5">
      <c r="A10" t="s">
        <v>32</v>
      </c>
      <c r="B10" s="1">
        <f>SUM(B2:B8)</f>
        <v>5650</v>
      </c>
      <c r="C10" s="12">
        <f>SUM(C2:C9)</f>
        <v>4185.3999999999996</v>
      </c>
    </row>
    <row r="11" spans="1:5">
      <c r="B11" s="1"/>
      <c r="D11" s="4"/>
      <c r="E11" s="4"/>
    </row>
    <row r="12" spans="1:5">
      <c r="A12" t="s">
        <v>27</v>
      </c>
      <c r="B12" s="2">
        <v>9</v>
      </c>
      <c r="C12" s="9">
        <v>9</v>
      </c>
    </row>
    <row r="13" spans="1:5">
      <c r="A13" t="s">
        <v>28</v>
      </c>
      <c r="B13" s="2">
        <v>2</v>
      </c>
      <c r="C13" s="9">
        <v>2</v>
      </c>
    </row>
    <row r="14" spans="1:5">
      <c r="A14" t="s">
        <v>22</v>
      </c>
      <c r="B14" s="6">
        <v>640</v>
      </c>
      <c r="C14" s="12">
        <v>300</v>
      </c>
    </row>
    <row r="15" spans="1:5">
      <c r="A15" t="s">
        <v>23</v>
      </c>
      <c r="B15" s="6">
        <v>320</v>
      </c>
      <c r="C15" s="12">
        <v>150</v>
      </c>
    </row>
    <row r="16" spans="1:5">
      <c r="B16" s="1"/>
    </row>
    <row r="17" spans="1:4">
      <c r="A17" t="s">
        <v>37</v>
      </c>
      <c r="B17" s="1">
        <f>(B12*B14) + (B13*B15)</f>
        <v>6400</v>
      </c>
      <c r="C17" s="12">
        <f>(C12*C14) + (C13*C15)</f>
        <v>3000</v>
      </c>
      <c r="D17" s="9"/>
    </row>
    <row r="18" spans="1:4">
      <c r="B18" s="3"/>
    </row>
    <row r="19" spans="1:4">
      <c r="B19" s="1"/>
    </row>
    <row r="20" spans="1:4">
      <c r="B20" s="1"/>
    </row>
    <row r="21" spans="1:4">
      <c r="B21" s="1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sqref="A1:B45"/>
    </sheetView>
  </sheetViews>
  <sheetFormatPr defaultRowHeight="15"/>
  <cols>
    <col min="1" max="1" width="59.140625" customWidth="1"/>
    <col min="2" max="2" width="16.85546875" style="1" customWidth="1"/>
    <col min="3" max="3" width="15.5703125" style="6" customWidth="1"/>
    <col min="4" max="4" width="8.42578125" customWidth="1"/>
    <col min="5" max="5" width="11.42578125" customWidth="1"/>
    <col min="6" max="6" width="11.7109375" customWidth="1"/>
    <col min="7" max="8" width="9.140625" customWidth="1"/>
  </cols>
  <sheetData>
    <row r="1" spans="1:8" ht="15.75">
      <c r="A1" s="5" t="s">
        <v>3</v>
      </c>
    </row>
    <row r="2" spans="1:8" ht="15.75">
      <c r="A2" s="5" t="s">
        <v>54</v>
      </c>
    </row>
    <row r="4" spans="1:8" ht="18.75">
      <c r="A4" s="7" t="s">
        <v>30</v>
      </c>
      <c r="B4" s="8" t="s">
        <v>51</v>
      </c>
      <c r="C4" s="10" t="s">
        <v>38</v>
      </c>
      <c r="D4" s="7"/>
      <c r="E4" s="7"/>
      <c r="F4" s="7"/>
      <c r="G4" s="7"/>
      <c r="H4" s="7"/>
    </row>
    <row r="5" spans="1:8">
      <c r="A5" t="s">
        <v>5</v>
      </c>
      <c r="B5" s="1">
        <v>770</v>
      </c>
      <c r="C5" s="6">
        <v>770</v>
      </c>
    </row>
    <row r="6" spans="1:8">
      <c r="A6" t="s">
        <v>4</v>
      </c>
      <c r="B6" s="1">
        <v>300</v>
      </c>
      <c r="C6" s="6">
        <v>215</v>
      </c>
    </row>
    <row r="7" spans="1:8">
      <c r="A7" t="s">
        <v>7</v>
      </c>
      <c r="B7" s="1">
        <v>4000</v>
      </c>
      <c r="C7" s="6">
        <v>3060</v>
      </c>
      <c r="F7" s="4"/>
    </row>
    <row r="8" spans="1:8">
      <c r="A8" t="s">
        <v>47</v>
      </c>
      <c r="C8" s="6">
        <v>2000</v>
      </c>
      <c r="F8" s="4"/>
    </row>
    <row r="9" spans="1:8">
      <c r="A9" t="s">
        <v>8</v>
      </c>
      <c r="B9" s="1">
        <v>10000</v>
      </c>
      <c r="C9" s="6">
        <v>8000</v>
      </c>
      <c r="E9" t="s">
        <v>34</v>
      </c>
      <c r="F9" s="3">
        <f>B9/B21</f>
        <v>64.516129032258064</v>
      </c>
    </row>
    <row r="10" spans="1:8">
      <c r="A10" t="s">
        <v>9</v>
      </c>
      <c r="B10" s="1">
        <v>20</v>
      </c>
      <c r="C10" s="6">
        <v>1838.32</v>
      </c>
    </row>
    <row r="11" spans="1:8">
      <c r="A11" t="s">
        <v>10</v>
      </c>
      <c r="B11" s="1">
        <v>100</v>
      </c>
      <c r="C11" s="6">
        <v>141</v>
      </c>
    </row>
    <row r="12" spans="1:8">
      <c r="A12" t="s">
        <v>2</v>
      </c>
      <c r="B12" s="1">
        <v>50</v>
      </c>
      <c r="C12" s="6">
        <v>50</v>
      </c>
    </row>
    <row r="13" spans="1:8">
      <c r="A13" t="s">
        <v>63</v>
      </c>
      <c r="B13" s="1">
        <v>50</v>
      </c>
    </row>
    <row r="15" spans="1:8">
      <c r="A15" t="s">
        <v>29</v>
      </c>
      <c r="B15" s="1">
        <f>SUM(B5:B14)</f>
        <v>15290</v>
      </c>
      <c r="C15" s="6">
        <f>SUM(C5:C12)</f>
        <v>16074.32</v>
      </c>
    </row>
    <row r="16" spans="1:8">
      <c r="A16" t="s">
        <v>46</v>
      </c>
      <c r="B16" s="1">
        <f>B21*B25</f>
        <v>15500</v>
      </c>
      <c r="C16" s="6">
        <v>17465</v>
      </c>
    </row>
    <row r="18" spans="1:8">
      <c r="A18" t="s">
        <v>39</v>
      </c>
      <c r="B18" s="2">
        <v>100</v>
      </c>
      <c r="C18" s="9">
        <v>100</v>
      </c>
    </row>
    <row r="19" spans="1:8">
      <c r="A19" t="s">
        <v>40</v>
      </c>
      <c r="B19" s="2">
        <v>55</v>
      </c>
      <c r="C19" s="9">
        <v>55</v>
      </c>
    </row>
    <row r="20" spans="1:8">
      <c r="A20" t="s">
        <v>44</v>
      </c>
      <c r="B20" s="2">
        <v>0</v>
      </c>
      <c r="C20" s="9">
        <v>17</v>
      </c>
    </row>
    <row r="21" spans="1:8">
      <c r="A21" t="s">
        <v>33</v>
      </c>
      <c r="B21" s="2">
        <f>SUM(B18:B20)</f>
        <v>155</v>
      </c>
      <c r="C21" s="9">
        <f>SUM(C18:C20)</f>
        <v>172</v>
      </c>
      <c r="F21" s="3"/>
    </row>
    <row r="23" spans="1:8">
      <c r="A23" t="s">
        <v>12</v>
      </c>
      <c r="B23" s="3">
        <f>B15/B21</f>
        <v>98.645161290322577</v>
      </c>
    </row>
    <row r="25" spans="1:8">
      <c r="A25" t="s">
        <v>55</v>
      </c>
      <c r="B25" s="1">
        <v>100</v>
      </c>
    </row>
    <row r="26" spans="1:8">
      <c r="F26" s="3"/>
    </row>
    <row r="27" spans="1:8" ht="18.75">
      <c r="A27" s="7" t="s">
        <v>31</v>
      </c>
      <c r="B27" s="8" t="s">
        <v>51</v>
      </c>
      <c r="C27" s="10" t="s">
        <v>38</v>
      </c>
      <c r="D27" s="7"/>
      <c r="E27" s="7"/>
      <c r="F27" s="7"/>
      <c r="G27" s="7"/>
      <c r="H27" s="7"/>
    </row>
    <row r="28" spans="1:8">
      <c r="A28" t="s">
        <v>17</v>
      </c>
      <c r="B28" s="1">
        <v>900</v>
      </c>
      <c r="C28" s="6">
        <v>798</v>
      </c>
    </row>
    <row r="29" spans="1:8">
      <c r="A29" t="s">
        <v>50</v>
      </c>
      <c r="B29" s="1">
        <v>1300</v>
      </c>
      <c r="C29" s="6">
        <v>1198</v>
      </c>
    </row>
    <row r="30" spans="1:8">
      <c r="A30" t="s">
        <v>18</v>
      </c>
      <c r="B30" s="1">
        <v>2000</v>
      </c>
      <c r="D30" s="4" t="s">
        <v>19</v>
      </c>
      <c r="E30" s="4" t="s">
        <v>20</v>
      </c>
    </row>
    <row r="31" spans="1:8">
      <c r="A31" t="s">
        <v>26</v>
      </c>
      <c r="B31" s="1">
        <f>D31/E31</f>
        <v>1400</v>
      </c>
      <c r="C31" s="6">
        <v>1400</v>
      </c>
      <c r="D31" s="1">
        <v>21000</v>
      </c>
      <c r="E31">
        <v>15</v>
      </c>
      <c r="G31">
        <f>(B30+B31)*H31</f>
        <v>20400</v>
      </c>
      <c r="H31">
        <v>6</v>
      </c>
    </row>
    <row r="32" spans="1:8">
      <c r="A32" t="s">
        <v>49</v>
      </c>
      <c r="B32" s="1">
        <v>800</v>
      </c>
    </row>
    <row r="33" spans="1:8">
      <c r="A33" t="s">
        <v>21</v>
      </c>
      <c r="B33" s="1">
        <v>0</v>
      </c>
    </row>
    <row r="35" spans="1:8">
      <c r="A35" t="s">
        <v>32</v>
      </c>
      <c r="B35" s="1">
        <f>SUM(B28:B33)</f>
        <v>6400</v>
      </c>
      <c r="C35" s="6">
        <f>SUM(C28:C34)</f>
        <v>3396</v>
      </c>
    </row>
    <row r="36" spans="1:8">
      <c r="A36" t="s">
        <v>45</v>
      </c>
      <c r="B36" s="1">
        <f>H43</f>
        <v>6800</v>
      </c>
      <c r="C36" s="6">
        <v>4950</v>
      </c>
    </row>
    <row r="37" spans="1:8">
      <c r="D37" s="4" t="s">
        <v>24</v>
      </c>
      <c r="E37" s="4" t="s">
        <v>25</v>
      </c>
      <c r="F37" s="4"/>
    </row>
    <row r="38" spans="1:8">
      <c r="A38" t="s">
        <v>27</v>
      </c>
      <c r="B38" s="2">
        <v>16</v>
      </c>
      <c r="D38">
        <v>1</v>
      </c>
      <c r="E38">
        <v>20</v>
      </c>
    </row>
    <row r="39" spans="1:8">
      <c r="A39" t="s">
        <v>28</v>
      </c>
      <c r="B39" s="2">
        <v>2</v>
      </c>
      <c r="D39">
        <v>0.5</v>
      </c>
      <c r="E39">
        <v>4</v>
      </c>
    </row>
    <row r="40" spans="1:8">
      <c r="F40" s="4" t="s">
        <v>0</v>
      </c>
      <c r="H40" t="s">
        <v>35</v>
      </c>
    </row>
    <row r="41" spans="1:8">
      <c r="A41" t="s">
        <v>22</v>
      </c>
      <c r="B41" s="3">
        <f>($B$35/(($B$38*$D$38) + ($B$39*$D$39)))*(D38)</f>
        <v>376.47058823529414</v>
      </c>
      <c r="F41" s="3">
        <f>B41*B38</f>
        <v>6023.5294117647063</v>
      </c>
      <c r="H41" s="6">
        <f>B38*B44</f>
        <v>6400</v>
      </c>
    </row>
    <row r="42" spans="1:8">
      <c r="A42" t="s">
        <v>23</v>
      </c>
      <c r="B42" s="3">
        <f>($B$35/(($B$38*$D$38) + ($B$39*$D$39)))*(D39)</f>
        <v>188.23529411764707</v>
      </c>
      <c r="F42" s="3">
        <f>B42*B39</f>
        <v>376.47058823529414</v>
      </c>
      <c r="H42" s="6">
        <f>B39*B45</f>
        <v>400</v>
      </c>
    </row>
    <row r="43" spans="1:8">
      <c r="F43" s="3">
        <f>SUM(F41:F42)</f>
        <v>6400</v>
      </c>
      <c r="H43" s="6">
        <f>SUM(H41:H42)</f>
        <v>6800</v>
      </c>
    </row>
    <row r="44" spans="1:8">
      <c r="A44" t="s">
        <v>56</v>
      </c>
      <c r="B44" s="1">
        <v>400</v>
      </c>
    </row>
    <row r="45" spans="1:8">
      <c r="A45" t="s">
        <v>57</v>
      </c>
      <c r="B45" s="1">
        <v>200</v>
      </c>
    </row>
    <row r="47" spans="1:8">
      <c r="B47" s="3"/>
      <c r="D47" s="4" t="s">
        <v>1</v>
      </c>
      <c r="E47" s="4" t="s">
        <v>11</v>
      </c>
      <c r="F47" s="4" t="s">
        <v>0</v>
      </c>
    </row>
    <row r="48" spans="1:8" hidden="1">
      <c r="A48" t="s">
        <v>13</v>
      </c>
      <c r="B48" s="3">
        <f>($B$15/(($D$48*$E$48)+($D$49*$E$49)+($D$50*$E$50))) * (E48)</f>
        <v>98.645161290322577</v>
      </c>
      <c r="D48" s="2">
        <f>B18</f>
        <v>100</v>
      </c>
      <c r="E48">
        <v>1</v>
      </c>
      <c r="F48" s="3">
        <f>B48*D48</f>
        <v>9864.5161290322576</v>
      </c>
    </row>
    <row r="49" spans="1:6" hidden="1">
      <c r="A49" t="s">
        <v>14</v>
      </c>
      <c r="B49" s="3">
        <f>($B$15/(($D$48*$E$48)+($D$49*$E$49)+($D$50*$E$50))) * (E49)</f>
        <v>98.645161290322577</v>
      </c>
      <c r="D49" s="2">
        <f>B19</f>
        <v>55</v>
      </c>
      <c r="E49">
        <v>1</v>
      </c>
      <c r="F49" s="3">
        <f t="shared" ref="F49:F50" si="0">B49*D49</f>
        <v>5425.4838709677415</v>
      </c>
    </row>
    <row r="50" spans="1:6" hidden="1">
      <c r="A50" t="s">
        <v>15</v>
      </c>
      <c r="B50" s="3">
        <f>($B$15/(($D$48*$E$48)+($D$49*$E$49)+($D$50*$E$50))) * (E50)</f>
        <v>98.645161290322577</v>
      </c>
      <c r="D50" s="2">
        <f>B20</f>
        <v>0</v>
      </c>
      <c r="E50">
        <v>1</v>
      </c>
      <c r="F50" s="3">
        <f t="shared" si="0"/>
        <v>0</v>
      </c>
    </row>
    <row r="51" spans="1:6">
      <c r="D51">
        <f>SUM(D48:D50)</f>
        <v>155</v>
      </c>
      <c r="F51" s="3">
        <f>SUM(F48:F50)</f>
        <v>15290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Sheet4!Print_Area</vt:lpstr>
    </vt:vector>
  </TitlesOfParts>
  <Company>Experior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Richard Presser</dc:creator>
  <cp:lastModifiedBy>Jr</cp:lastModifiedBy>
  <cp:lastPrinted>2017-04-24T22:54:17Z</cp:lastPrinted>
  <dcterms:created xsi:type="dcterms:W3CDTF">2015-03-28T20:05:28Z</dcterms:created>
  <dcterms:modified xsi:type="dcterms:W3CDTF">2017-04-24T22:54:26Z</dcterms:modified>
</cp:coreProperties>
</file>